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financement\01 - G FINANCIER\FOURNISSEURS MATERIEL\BAREMES\2021\1er trimestre 2021\"/>
    </mc:Choice>
  </mc:AlternateContent>
  <workbookProtection workbookPassword="945B" lockStructure="1"/>
  <bookViews>
    <workbookView xWindow="0" yWindow="0" windowWidth="15525" windowHeight="6900" tabRatio="601"/>
  </bookViews>
  <sheets>
    <sheet name="Feuil1" sheetId="1" r:id="rId1"/>
  </sheets>
  <definedNames>
    <definedName name="_xlnm.Print_Area" localSheetId="0">Feuil1!$D$1:$J$29</definedName>
  </definedNames>
  <calcPr calcId="162913"/>
</workbook>
</file>

<file path=xl/calcChain.xml><?xml version="1.0" encoding="utf-8"?>
<calcChain xmlns="http://schemas.openxmlformats.org/spreadsheetml/2006/main">
  <c r="B22" i="1" l="1"/>
  <c r="F15" i="1"/>
  <c r="F17" i="1" l="1"/>
  <c r="C44" i="1"/>
  <c r="C43" i="1"/>
  <c r="B21" i="1" l="1"/>
  <c r="B20" i="1"/>
  <c r="B19" i="1"/>
  <c r="B18" i="1"/>
  <c r="B53" i="1" l="1"/>
  <c r="C53" i="1" s="1"/>
  <c r="I16" i="1" s="1"/>
  <c r="B41" i="1" l="1"/>
  <c r="C41" i="1" s="1"/>
  <c r="B29" i="1"/>
  <c r="B30" i="1"/>
  <c r="C19" i="1" l="1"/>
  <c r="C22" i="1" l="1"/>
  <c r="B42" i="1"/>
  <c r="C42" i="1" s="1"/>
  <c r="B40" i="1"/>
  <c r="C40" i="1" s="1"/>
  <c r="B37" i="1"/>
  <c r="B31" i="1"/>
  <c r="B32" i="1" s="1"/>
  <c r="C21" i="1"/>
  <c r="C20" i="1"/>
  <c r="C18" i="1"/>
  <c r="C46" i="1" l="1"/>
  <c r="I14" i="1" s="1"/>
  <c r="B45" i="1"/>
  <c r="C23" i="1"/>
  <c r="I13" i="1" s="1"/>
  <c r="I17" i="1" s="1"/>
  <c r="I15" i="1" l="1"/>
</calcChain>
</file>

<file path=xl/sharedStrings.xml><?xml version="1.0" encoding="utf-8"?>
<sst xmlns="http://schemas.openxmlformats.org/spreadsheetml/2006/main" count="29" uniqueCount="29">
  <si>
    <t xml:space="preserve">BAREME </t>
  </si>
  <si>
    <t>COLONNE 0</t>
  </si>
  <si>
    <t>COLONNE 1 :</t>
  </si>
  <si>
    <t>COLONNE 2</t>
  </si>
  <si>
    <t>COLONNE 3</t>
  </si>
  <si>
    <t>1 500 € A 4499 €</t>
  </si>
  <si>
    <t>4 500 € A 7 499 €</t>
  </si>
  <si>
    <t>7 500 € A 14 999 €</t>
  </si>
  <si>
    <t>15000 € A 29 999 €</t>
  </si>
  <si>
    <t>TAUX CREDIT BAIL MATERIEL PREFERENTIEL</t>
  </si>
  <si>
    <t>=</t>
  </si>
  <si>
    <t>MONTANT DU FINANCEMENT</t>
  </si>
  <si>
    <t>LOYER HORS ASSURANCE</t>
  </si>
  <si>
    <t xml:space="preserve">TAUX </t>
  </si>
  <si>
    <t>peridicité</t>
  </si>
  <si>
    <t>dii</t>
  </si>
  <si>
    <t>financement</t>
  </si>
  <si>
    <r>
      <t xml:space="preserve">PERIODICITE
  </t>
    </r>
    <r>
      <rPr>
        <sz val="10"/>
        <rFont val="Tahoma"/>
        <family val="2"/>
      </rPr>
      <t xml:space="preserve">   </t>
    </r>
    <r>
      <rPr>
        <sz val="10"/>
        <color indexed="10"/>
        <rFont val="Tahoma"/>
        <family val="2"/>
      </rPr>
      <t xml:space="preserve">1 </t>
    </r>
    <r>
      <rPr>
        <sz val="10"/>
        <rFont val="Tahoma"/>
        <family val="2"/>
      </rPr>
      <t xml:space="preserve"> = ANNUELLE / </t>
    </r>
    <r>
      <rPr>
        <sz val="10"/>
        <color indexed="10"/>
        <rFont val="Tahoma"/>
        <family val="2"/>
      </rPr>
      <t xml:space="preserve">4 </t>
    </r>
    <r>
      <rPr>
        <sz val="10"/>
        <rFont val="Tahoma"/>
        <family val="2"/>
      </rPr>
      <t xml:space="preserve">= TRIMESTRIELLE / </t>
    </r>
    <r>
      <rPr>
        <sz val="10"/>
        <color indexed="10"/>
        <rFont val="Tahoma"/>
        <family val="2"/>
      </rPr>
      <t xml:space="preserve">12 </t>
    </r>
    <r>
      <rPr>
        <sz val="10"/>
        <rFont val="Tahoma"/>
        <family val="2"/>
      </rPr>
      <t>= MENSUELLE</t>
    </r>
  </si>
  <si>
    <t xml:space="preserve">MACSF financement - Société de financement - S.A. à Directoire et Conseil de Surveillance au capital de 8.800.000€ - Siège Social : Cours du Triangle - 10 rue de Valmy - 92800 PUTEAUX - 343 973 822 RCS NANTERRE - SIRET N°343 973 822 00038 </t>
  </si>
  <si>
    <r>
      <t xml:space="preserve">ASSURANCE DII </t>
    </r>
    <r>
      <rPr>
        <sz val="9"/>
        <rFont val="Tahoma"/>
        <family val="2"/>
      </rPr>
      <t>(1)</t>
    </r>
  </si>
  <si>
    <t>(1) Une assurance Décès, Invalidité et Incapacité Professionnelle incluse, ainsi qu’une garantie invalidité professionnelle prévoyant la prise en charge des mensualités à partir du 31 jour d’arrêt de travail ainsi qu’une garantie invalidité professionnelle (2) MACSF financement se réserve tout droit d’accepter ou de refuser un financement sur la base des éléments présentés par un client qui lui en ferait la demande.</t>
  </si>
  <si>
    <t>Colonne 4</t>
  </si>
  <si>
    <t>30 000€ a 300 000 €</t>
  </si>
  <si>
    <r>
      <t xml:space="preserve">Document à valeur strictement informative, destiné à l’usage exclusif du partenaire. 
</t>
    </r>
    <r>
      <rPr>
        <b/>
        <sz val="9"/>
        <rFont val="Tahoma"/>
        <family val="2"/>
      </rPr>
      <t>CE DOCUMENT NE DOIT EN AUCUN CAS ETRE REMIS, SOUS QUELQUE FORME QUE CE SOIT.</t>
    </r>
  </si>
  <si>
    <t>DUREE EN ANNEE (7 ans maxi)</t>
  </si>
  <si>
    <t>Option d'achat finale</t>
  </si>
  <si>
    <t>MONTANT ASSURANCE EMPRUNTEUR</t>
  </si>
  <si>
    <t xml:space="preserve">BAREMES FINANCEMENT DE MATERIELS PROFESSIONNELS - </t>
  </si>
  <si>
    <t>VALIDES JUSQU'AU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</si>
</sst>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17" x14ac:knownFonts="1">
    <font>
      <sz val="10"/>
      <name val="Arial"/>
    </font>
    <font>
      <b/>
      <sz val="10"/>
      <name val="Arial"/>
      <family val="2"/>
    </font>
    <font>
      <sz val="10"/>
      <name val="Arial"/>
      <family val="2"/>
    </font>
    <font>
      <sz val="8"/>
      <name val="Arial"/>
      <family val="2"/>
    </font>
    <font>
      <sz val="10"/>
      <name val="Arial"/>
      <family val="2"/>
    </font>
    <font>
      <sz val="10"/>
      <name val="Tahoma"/>
      <family val="2"/>
    </font>
    <font>
      <b/>
      <sz val="24"/>
      <name val="Tahoma"/>
      <family val="2"/>
    </font>
    <font>
      <sz val="11"/>
      <name val="Tahoma"/>
      <family val="2"/>
    </font>
    <font>
      <b/>
      <sz val="11"/>
      <name val="Tahoma"/>
      <family val="2"/>
    </font>
    <font>
      <sz val="10"/>
      <color indexed="10"/>
      <name val="Tahoma"/>
      <family val="2"/>
    </font>
    <font>
      <sz val="8"/>
      <name val="Verdana"/>
      <family val="2"/>
    </font>
    <font>
      <sz val="9"/>
      <name val="Tahoma"/>
      <family val="2"/>
    </font>
    <font>
      <b/>
      <sz val="9"/>
      <name val="Tahoma"/>
      <family val="2"/>
    </font>
    <font>
      <b/>
      <sz val="10"/>
      <name val="Arial"/>
      <family val="2"/>
    </font>
    <font>
      <sz val="10"/>
      <color rgb="FF002060"/>
      <name val="Arial"/>
      <family val="2"/>
    </font>
    <font>
      <b/>
      <sz val="11"/>
      <color theme="0"/>
      <name val="Tahoma"/>
      <family val="2"/>
    </font>
    <font>
      <b/>
      <sz val="10"/>
      <color rgb="FFC00000"/>
      <name val="Tahoma"/>
      <family val="2"/>
    </font>
  </fonts>
  <fills count="3">
    <fill>
      <patternFill patternType="none"/>
    </fill>
    <fill>
      <patternFill patternType="gray125"/>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rgb="FFC00000"/>
      </right>
      <top style="thin">
        <color rgb="FFC00000"/>
      </top>
      <bottom style="thin">
        <color rgb="FFC00000"/>
      </bottom>
      <diagonal/>
    </border>
    <border>
      <left style="thin">
        <color rgb="FFC00000"/>
      </left>
      <right style="thin">
        <color theme="1" tint="0.34998626667073579"/>
      </right>
      <top style="thin">
        <color rgb="FFC00000"/>
      </top>
      <bottom style="thin">
        <color rgb="FFC00000"/>
      </bottom>
      <diagonal/>
    </border>
    <border>
      <left style="thin">
        <color theme="1" tint="0.34998626667073579"/>
      </left>
      <right style="thin">
        <color theme="1" tint="0.34998626667073579"/>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style="thin">
        <color theme="1" tint="0.34998626667073579"/>
      </right>
      <top style="thin">
        <color rgb="FFC00000"/>
      </top>
      <bottom/>
      <diagonal/>
    </border>
    <border>
      <left style="thin">
        <color theme="1" tint="0.34998626667073579"/>
      </left>
      <right style="thin">
        <color theme="1" tint="0.34998626667073579"/>
      </right>
      <top style="thin">
        <color rgb="FFC00000"/>
      </top>
      <bottom/>
      <diagonal/>
    </border>
  </borders>
  <cellStyleXfs count="1">
    <xf numFmtId="0" fontId="0" fillId="0" borderId="0"/>
  </cellStyleXfs>
  <cellXfs count="47">
    <xf numFmtId="0" fontId="0" fillId="0" borderId="0" xfId="0"/>
    <xf numFmtId="4" fontId="0" fillId="0" borderId="0" xfId="0" applyNumberFormat="1"/>
    <xf numFmtId="0" fontId="1" fillId="0" borderId="0" xfId="0" applyFont="1"/>
    <xf numFmtId="0" fontId="1" fillId="0" borderId="1" xfId="0" applyFont="1" applyBorder="1"/>
    <xf numFmtId="4" fontId="1" fillId="0" borderId="1" xfId="0" applyNumberFormat="1" applyFont="1" applyBorder="1"/>
    <xf numFmtId="4" fontId="1" fillId="0" borderId="2" xfId="0" applyNumberFormat="1" applyFont="1" applyBorder="1" applyAlignment="1">
      <alignment horizontal="right"/>
    </xf>
    <xf numFmtId="4" fontId="1" fillId="0" borderId="3" xfId="0" applyNumberFormat="1" applyFont="1" applyBorder="1" applyAlignment="1">
      <alignment horizontal="left"/>
    </xf>
    <xf numFmtId="4" fontId="1" fillId="0" borderId="0" xfId="0" applyNumberFormat="1" applyFont="1"/>
    <xf numFmtId="3" fontId="1" fillId="0" borderId="1" xfId="0" applyNumberFormat="1" applyFont="1" applyBorder="1"/>
    <xf numFmtId="4" fontId="4" fillId="0" borderId="0" xfId="0" applyNumberFormat="1" applyFont="1"/>
    <xf numFmtId="4" fontId="14" fillId="0" borderId="0" xfId="0" applyNumberFormat="1" applyFont="1"/>
    <xf numFmtId="0" fontId="14" fillId="0" borderId="0" xfId="0" applyFont="1"/>
    <xf numFmtId="2" fontId="4" fillId="0" borderId="0" xfId="0" applyNumberFormat="1" applyFont="1"/>
    <xf numFmtId="2" fontId="0" fillId="0" borderId="0" xfId="0" applyNumberFormat="1"/>
    <xf numFmtId="0" fontId="0" fillId="0" borderId="0" xfId="0" applyAlignment="1">
      <alignment horizontal="center"/>
    </xf>
    <xf numFmtId="0" fontId="5" fillId="0" borderId="0" xfId="0" applyFont="1"/>
    <xf numFmtId="0" fontId="6" fillId="0" borderId="0" xfId="0" applyFont="1" applyAlignment="1">
      <alignment vertical="center"/>
    </xf>
    <xf numFmtId="0" fontId="5" fillId="0" borderId="0" xfId="0" applyFont="1" applyAlignment="1">
      <alignment vertical="center"/>
    </xf>
    <xf numFmtId="0" fontId="8" fillId="0" borderId="0" xfId="0" applyFont="1"/>
    <xf numFmtId="0" fontId="8" fillId="0" borderId="0" xfId="0" applyFont="1" applyAlignment="1">
      <alignment horizontal="left" vertical="top"/>
    </xf>
    <xf numFmtId="8" fontId="7" fillId="0" borderId="4" xfId="0" applyNumberFormat="1" applyFont="1" applyBorder="1" applyAlignment="1" applyProtection="1">
      <alignment horizontal="center" vertical="center"/>
    </xf>
    <xf numFmtId="164" fontId="8"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4" fontId="0" fillId="0" borderId="1" xfId="0" applyNumberFormat="1" applyBorder="1"/>
    <xf numFmtId="4" fontId="13" fillId="0" borderId="1" xfId="0" applyNumberFormat="1" applyFont="1" applyBorder="1"/>
    <xf numFmtId="0" fontId="2" fillId="0" borderId="1" xfId="0" applyFont="1" applyBorder="1"/>
    <xf numFmtId="8" fontId="8" fillId="0" borderId="7" xfId="0" applyNumberFormat="1" applyFont="1" applyBorder="1" applyAlignment="1" applyProtection="1">
      <alignment horizontal="center" vertical="center"/>
    </xf>
    <xf numFmtId="4" fontId="0" fillId="0" borderId="1" xfId="0" applyNumberFormat="1" applyBorder="1" applyAlignment="1">
      <alignment wrapText="1"/>
    </xf>
    <xf numFmtId="2" fontId="8" fillId="0" borderId="4" xfId="0" applyNumberFormat="1" applyFont="1" applyBorder="1" applyAlignment="1" applyProtection="1">
      <alignment horizontal="center" vertical="center" wrapText="1"/>
    </xf>
    <xf numFmtId="164" fontId="5" fillId="0" borderId="0" xfId="0" applyNumberFormat="1" applyFont="1" applyAlignment="1">
      <alignment vertical="center"/>
    </xf>
    <xf numFmtId="4" fontId="8" fillId="0" borderId="7" xfId="0" applyNumberFormat="1" applyFont="1" applyBorder="1" applyAlignment="1" applyProtection="1">
      <alignment horizontal="center" vertical="center" wrapText="1"/>
    </xf>
    <xf numFmtId="0" fontId="15" fillId="2" borderId="0" xfId="0" applyFont="1" applyFill="1" applyAlignment="1">
      <alignment horizontal="center" vertical="center"/>
    </xf>
    <xf numFmtId="0" fontId="16"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about:blank"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1</xdr:row>
      <xdr:rowOff>0</xdr:rowOff>
    </xdr:from>
    <xdr:to>
      <xdr:col>5</xdr:col>
      <xdr:colOff>509588</xdr:colOff>
      <xdr:row>4</xdr:row>
      <xdr:rowOff>47625</xdr:rowOff>
    </xdr:to>
    <xdr:pic>
      <xdr:nvPicPr>
        <xdr:cNvPr id="1078" name="Image 5" descr="MACS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 t="9721" r="5714" b="12500"/>
        <a:stretch>
          <a:fillRect/>
        </a:stretch>
      </xdr:blipFill>
      <xdr:spPr bwMode="auto">
        <a:xfrm>
          <a:off x="4581525" y="161925"/>
          <a:ext cx="2057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
  <sheetViews>
    <sheetView showGridLines="0" tabSelected="1" view="pageBreakPreview" topLeftCell="E7" zoomScale="70" zoomScaleNormal="80" zoomScaleSheetLayoutView="70" zoomScalePageLayoutView="85" workbookViewId="0">
      <selection activeCell="I12" sqref="I12"/>
    </sheetView>
  </sheetViews>
  <sheetFormatPr baseColWidth="10" defaultColWidth="12.85546875" defaultRowHeight="12.75" x14ac:dyDescent="0.2"/>
  <cols>
    <col min="1" max="1" width="11.42578125" style="1" hidden="1" customWidth="1"/>
    <col min="2" max="2" width="26.5703125" style="1" hidden="1" customWidth="1"/>
    <col min="3" max="3" width="22.140625" hidden="1" customWidth="1"/>
    <col min="4" max="4" width="14.42578125" hidden="1" customWidth="1"/>
    <col min="5" max="5" width="25" customWidth="1"/>
    <col min="9" max="9" width="19.85546875" customWidth="1"/>
  </cols>
  <sheetData>
    <row r="2" spans="1:10" x14ac:dyDescent="0.2">
      <c r="B2" s="7" t="s">
        <v>9</v>
      </c>
    </row>
    <row r="3" spans="1:10" x14ac:dyDescent="0.2">
      <c r="C3" s="2"/>
      <c r="E3" s="2"/>
      <c r="F3" s="2"/>
    </row>
    <row r="4" spans="1:10" x14ac:dyDescent="0.2">
      <c r="A4" s="5" t="s">
        <v>0</v>
      </c>
      <c r="B4" s="6" t="s">
        <v>10</v>
      </c>
      <c r="E4" s="2"/>
      <c r="F4" s="2"/>
    </row>
    <row r="5" spans="1:10" ht="14.25" x14ac:dyDescent="0.2">
      <c r="A5" s="3" t="s">
        <v>1</v>
      </c>
      <c r="B5" s="4">
        <v>5.3</v>
      </c>
      <c r="C5" s="3" t="s">
        <v>5</v>
      </c>
      <c r="E5" s="18"/>
      <c r="F5" s="19" t="s">
        <v>16</v>
      </c>
      <c r="G5" s="14"/>
    </row>
    <row r="6" spans="1:10" ht="16.5" customHeight="1" x14ac:dyDescent="0.2">
      <c r="A6" s="3" t="s">
        <v>2</v>
      </c>
      <c r="B6" s="4">
        <v>5.0999999999999996</v>
      </c>
      <c r="C6" s="3" t="s">
        <v>6</v>
      </c>
      <c r="E6" s="15"/>
      <c r="F6" s="16"/>
      <c r="G6" s="15"/>
      <c r="H6" s="15"/>
      <c r="I6" s="15"/>
      <c r="J6" s="15"/>
    </row>
    <row r="7" spans="1:10" ht="24.75" customHeight="1" x14ac:dyDescent="0.2">
      <c r="A7" s="3" t="s">
        <v>3</v>
      </c>
      <c r="B7" s="4">
        <v>3.3</v>
      </c>
      <c r="C7" s="3" t="s">
        <v>7</v>
      </c>
      <c r="E7" s="31" t="s">
        <v>27</v>
      </c>
      <c r="F7" s="31"/>
      <c r="G7" s="31"/>
      <c r="H7" s="31"/>
      <c r="I7" s="31"/>
      <c r="J7" s="31"/>
    </row>
    <row r="8" spans="1:10" ht="24.75" customHeight="1" x14ac:dyDescent="0.2">
      <c r="A8" s="3" t="s">
        <v>4</v>
      </c>
      <c r="B8" s="4">
        <v>3</v>
      </c>
      <c r="C8" s="8" t="s">
        <v>8</v>
      </c>
      <c r="E8" s="32" t="s">
        <v>28</v>
      </c>
      <c r="F8" s="32"/>
      <c r="G8" s="32"/>
      <c r="H8" s="32"/>
      <c r="I8" s="32"/>
      <c r="J8" s="32"/>
    </row>
    <row r="9" spans="1:10" ht="16.5" customHeight="1" x14ac:dyDescent="0.2">
      <c r="A9" s="24" t="s">
        <v>21</v>
      </c>
      <c r="B9" s="23">
        <v>2.9</v>
      </c>
      <c r="C9" s="25" t="s">
        <v>22</v>
      </c>
      <c r="E9" s="17"/>
      <c r="F9" s="17"/>
      <c r="G9" s="17"/>
      <c r="H9" s="17"/>
      <c r="I9" s="17"/>
      <c r="J9" s="17"/>
    </row>
    <row r="10" spans="1:10" ht="59.25" customHeight="1" x14ac:dyDescent="0.2">
      <c r="A10" s="27" t="s">
        <v>26</v>
      </c>
      <c r="B10" s="23">
        <v>5.91</v>
      </c>
      <c r="E10" s="17"/>
      <c r="F10" s="35" t="s">
        <v>11</v>
      </c>
      <c r="G10" s="36"/>
      <c r="H10" s="36"/>
      <c r="I10" s="21">
        <v>4499</v>
      </c>
      <c r="J10" s="29"/>
    </row>
    <row r="11" spans="1:10" ht="59.25" customHeight="1" x14ac:dyDescent="0.2">
      <c r="E11" s="17"/>
      <c r="F11" s="37" t="s">
        <v>24</v>
      </c>
      <c r="G11" s="38"/>
      <c r="H11" s="38"/>
      <c r="I11" s="22">
        <v>4</v>
      </c>
      <c r="J11" s="17"/>
    </row>
    <row r="12" spans="1:10" ht="59.25" customHeight="1" x14ac:dyDescent="0.2">
      <c r="E12" s="17"/>
      <c r="F12" s="39" t="s">
        <v>17</v>
      </c>
      <c r="G12" s="40"/>
      <c r="H12" s="40"/>
      <c r="I12" s="22">
        <v>12</v>
      </c>
      <c r="J12" s="17"/>
    </row>
    <row r="13" spans="1:10" ht="59.25" customHeight="1" x14ac:dyDescent="0.2">
      <c r="E13" s="17"/>
      <c r="F13" s="39" t="s">
        <v>12</v>
      </c>
      <c r="G13" s="40"/>
      <c r="H13" s="40"/>
      <c r="I13" s="20">
        <f>PMT(+C23/B32,+I12*I11,-I10,+I10*B37%,1)</f>
        <v>102.92321985271279</v>
      </c>
      <c r="J13" s="17"/>
    </row>
    <row r="14" spans="1:10" ht="84" customHeight="1" x14ac:dyDescent="0.2">
      <c r="E14" s="17"/>
      <c r="F14" s="37" t="s">
        <v>19</v>
      </c>
      <c r="G14" s="38"/>
      <c r="H14" s="38"/>
      <c r="I14" s="28">
        <f>IF(+I10&gt;750000,"",+C46)</f>
        <v>2.6589090000000004</v>
      </c>
      <c r="J14" s="17"/>
    </row>
    <row r="15" spans="1:10" ht="72.75" customHeight="1" x14ac:dyDescent="0.2">
      <c r="E15" s="17"/>
      <c r="F15" s="41" t="str">
        <f>IF(+I10&lt;750000.01,"LOYERS AVEC ASSURANCE","LOYERS AVEC DELEGATION D'ASSURANCE")</f>
        <v>LOYERS AVEC ASSURANCE</v>
      </c>
      <c r="G15" s="42"/>
      <c r="H15" s="42"/>
      <c r="I15" s="28">
        <f>IF(+I10&gt;750000,"ATTENTION METTRE EN PLACE UNE DELEGATION D'ASSURANCE",+I13+I14)</f>
        <v>105.58212885271278</v>
      </c>
      <c r="J15" s="17"/>
    </row>
    <row r="16" spans="1:10" ht="61.5" customHeight="1" x14ac:dyDescent="0.2">
      <c r="E16" s="17"/>
      <c r="F16" s="45" t="s">
        <v>25</v>
      </c>
      <c r="G16" s="46"/>
      <c r="H16" s="46"/>
      <c r="I16" s="26">
        <f>+C53</f>
        <v>44.99</v>
      </c>
      <c r="J16" s="17"/>
    </row>
    <row r="17" spans="1:10" ht="59.25" customHeight="1" x14ac:dyDescent="0.2">
      <c r="E17" s="17"/>
      <c r="F17" s="35" t="str">
        <f>IF(+I10&lt;76000.01,"COUT TOTAL AVEC ASSURANCE EMPRUNTEUR","COUT TOTAL HORS ASSURANCE EMPRUNTEUR")</f>
        <v>COUT TOTAL AVEC ASSURANCE EMPRUNTEUR</v>
      </c>
      <c r="G17" s="36"/>
      <c r="H17" s="43"/>
      <c r="I17" s="30">
        <f>IF(+I10&gt;750000.01,+I13*I11*I12+I16,+(I13+I14)*I11*I12+I16)</f>
        <v>5112.9321849302132</v>
      </c>
      <c r="J17" s="17"/>
    </row>
    <row r="18" spans="1:10" ht="16.5" customHeight="1" x14ac:dyDescent="0.2">
      <c r="B18" s="1" t="b">
        <f>AND(+I10&gt;=1500,+I10&lt;=4499.99)</f>
        <v>1</v>
      </c>
      <c r="C18">
        <f>IF(+B18=FALSE,0,+B5)</f>
        <v>5.3</v>
      </c>
      <c r="E18" s="17"/>
      <c r="F18" s="17"/>
      <c r="G18" s="17"/>
      <c r="H18" s="17"/>
      <c r="I18" s="17"/>
      <c r="J18" s="17"/>
    </row>
    <row r="19" spans="1:10" ht="16.5" customHeight="1" x14ac:dyDescent="0.2">
      <c r="B19" s="1" t="b">
        <f>AND(+I10&gt;=4500,+I10&lt;7499.99)</f>
        <v>0</v>
      </c>
      <c r="C19">
        <f>IF(+B19=FALSE,0,+B6)</f>
        <v>0</v>
      </c>
      <c r="E19" s="17"/>
      <c r="F19" s="17"/>
      <c r="G19" s="17"/>
      <c r="H19" s="17"/>
      <c r="I19" s="17"/>
      <c r="J19" s="17"/>
    </row>
    <row r="20" spans="1:10" ht="12" customHeight="1" x14ac:dyDescent="0.2">
      <c r="B20" s="1" t="b">
        <f>AND(+I10&gt;=7500,+I10&lt;14999.99)</f>
        <v>0</v>
      </c>
      <c r="C20">
        <f>IF(+B20=FALSE,0,+B7)</f>
        <v>0</v>
      </c>
      <c r="E20" s="34" t="s">
        <v>20</v>
      </c>
      <c r="F20" s="34"/>
      <c r="G20" s="34"/>
      <c r="H20" s="34"/>
      <c r="I20" s="34"/>
      <c r="J20" s="34"/>
    </row>
    <row r="21" spans="1:10" ht="16.5" customHeight="1" x14ac:dyDescent="0.2">
      <c r="B21" s="1" t="b">
        <f>AND(+I10&gt;=15000,+I10&lt;=29999.99)</f>
        <v>0</v>
      </c>
      <c r="C21">
        <f>IF(+B21=FALSE,0,+B8)</f>
        <v>0</v>
      </c>
      <c r="E21" s="34"/>
      <c r="F21" s="34"/>
      <c r="G21" s="34"/>
      <c r="H21" s="34"/>
      <c r="I21" s="34"/>
      <c r="J21" s="34"/>
    </row>
    <row r="22" spans="1:10" ht="16.5" customHeight="1" x14ac:dyDescent="0.2">
      <c r="B22" s="1" t="b">
        <f>AND(+I10&gt;=30000,+I10&lt;=750000)</f>
        <v>0</v>
      </c>
      <c r="C22">
        <f>IF(+B22=FALSE,0,+B9)</f>
        <v>0</v>
      </c>
      <c r="E22" s="34"/>
      <c r="F22" s="34"/>
      <c r="G22" s="34"/>
      <c r="H22" s="34"/>
      <c r="I22" s="34"/>
      <c r="J22" s="34"/>
    </row>
    <row r="23" spans="1:10" ht="16.5" customHeight="1" x14ac:dyDescent="0.2">
      <c r="B23" s="10" t="s">
        <v>13</v>
      </c>
      <c r="C23" s="11">
        <f>SUM(C18:C22)</f>
        <v>5.3</v>
      </c>
      <c r="E23" s="34"/>
      <c r="F23" s="34"/>
      <c r="G23" s="34"/>
      <c r="H23" s="34"/>
      <c r="I23" s="34"/>
      <c r="J23" s="34"/>
    </row>
    <row r="24" spans="1:10" ht="16.5" customHeight="1" x14ac:dyDescent="0.2">
      <c r="E24" s="34"/>
      <c r="F24" s="34"/>
      <c r="G24" s="34"/>
      <c r="H24" s="34"/>
      <c r="I24" s="34"/>
      <c r="J24" s="34"/>
    </row>
    <row r="25" spans="1:10" ht="27" customHeight="1" x14ac:dyDescent="0.2">
      <c r="E25" s="44" t="s">
        <v>23</v>
      </c>
      <c r="F25" s="44"/>
      <c r="G25" s="44"/>
      <c r="H25" s="44"/>
      <c r="I25" s="44"/>
      <c r="J25" s="44"/>
    </row>
    <row r="26" spans="1:10" ht="61.5" customHeight="1" x14ac:dyDescent="0.2">
      <c r="E26" s="44"/>
      <c r="F26" s="44"/>
      <c r="G26" s="44"/>
      <c r="H26" s="44"/>
      <c r="I26" s="44"/>
      <c r="J26" s="44"/>
    </row>
    <row r="27" spans="1:10" x14ac:dyDescent="0.2">
      <c r="E27" s="33" t="s">
        <v>18</v>
      </c>
      <c r="F27" s="33"/>
      <c r="G27" s="33"/>
      <c r="H27" s="33"/>
      <c r="I27" s="33"/>
      <c r="J27" s="33"/>
    </row>
    <row r="28" spans="1:10" ht="12.75" customHeight="1" x14ac:dyDescent="0.2">
      <c r="E28" s="33"/>
      <c r="F28" s="33"/>
      <c r="G28" s="33"/>
      <c r="H28" s="33"/>
      <c r="I28" s="33"/>
      <c r="J28" s="33"/>
    </row>
    <row r="29" spans="1:10" x14ac:dyDescent="0.2">
      <c r="B29" s="1">
        <f>IF(+I12=1,1200/12,0)</f>
        <v>0</v>
      </c>
      <c r="E29" s="33"/>
      <c r="F29" s="33"/>
      <c r="G29" s="33"/>
      <c r="H29" s="33"/>
      <c r="I29" s="33"/>
      <c r="J29" s="33"/>
    </row>
    <row r="30" spans="1:10" ht="15" customHeight="1" x14ac:dyDescent="0.2">
      <c r="B30" s="1">
        <f>IF(+I12=4,1200/3,0)</f>
        <v>0</v>
      </c>
      <c r="E30" s="33"/>
      <c r="F30" s="33"/>
      <c r="G30" s="33"/>
      <c r="H30" s="33"/>
      <c r="I30" s="33"/>
      <c r="J30" s="33"/>
    </row>
    <row r="31" spans="1:10" x14ac:dyDescent="0.2">
      <c r="B31" s="1">
        <f>IF(+I12=12,1200,0)</f>
        <v>1200</v>
      </c>
    </row>
    <row r="32" spans="1:10" x14ac:dyDescent="0.2">
      <c r="A32" s="9" t="s">
        <v>14</v>
      </c>
      <c r="B32" s="1">
        <f>SUM(B29:B31)</f>
        <v>1200</v>
      </c>
    </row>
    <row r="37" spans="1:3" x14ac:dyDescent="0.2">
      <c r="B37" s="1">
        <f>IF(+I11&lt;=5,1,0)</f>
        <v>1</v>
      </c>
    </row>
    <row r="40" spans="1:3" x14ac:dyDescent="0.2">
      <c r="B40" s="1">
        <f>IF(+I12=1,12,0)</f>
        <v>0</v>
      </c>
      <c r="C40" s="12">
        <f>(+$I$10/10000)*($B$10*B40)</f>
        <v>0</v>
      </c>
    </row>
    <row r="41" spans="1:3" x14ac:dyDescent="0.2">
      <c r="B41" s="1">
        <f>IF(+I12=4,3,0)</f>
        <v>0</v>
      </c>
      <c r="C41" s="12">
        <f>(+$I$10/10000)*($B$10*B41)</f>
        <v>0</v>
      </c>
    </row>
    <row r="42" spans="1:3" x14ac:dyDescent="0.2">
      <c r="B42" s="1">
        <f>IF(+I12=12,1,0)</f>
        <v>1</v>
      </c>
      <c r="C42" s="12">
        <f>(+$I$10/10000)*($B$10*B42)</f>
        <v>2.6589090000000004</v>
      </c>
    </row>
    <row r="43" spans="1:3" x14ac:dyDescent="0.2">
      <c r="A43" s="9" t="s">
        <v>15</v>
      </c>
      <c r="C43" s="12">
        <f>(+$I$10/10000)*($B$10*B43)</f>
        <v>0</v>
      </c>
    </row>
    <row r="44" spans="1:3" x14ac:dyDescent="0.2">
      <c r="C44" s="12">
        <f>(+$I$10/10000)*($B$10*B44)</f>
        <v>0</v>
      </c>
    </row>
    <row r="45" spans="1:3" x14ac:dyDescent="0.2">
      <c r="B45" s="1">
        <f>SUM(B40:B44)</f>
        <v>1</v>
      </c>
    </row>
    <row r="46" spans="1:3" x14ac:dyDescent="0.2">
      <c r="C46" s="13">
        <f>SUM(C40:C45)</f>
        <v>2.6589090000000004</v>
      </c>
    </row>
    <row r="52" spans="2:4" x14ac:dyDescent="0.2">
      <c r="D52" s="13"/>
    </row>
    <row r="53" spans="2:4" x14ac:dyDescent="0.2">
      <c r="B53" s="1" t="b">
        <f>IF(+I11,+I11&gt;5,+I10*1%)</f>
        <v>0</v>
      </c>
      <c r="C53">
        <f>IF(+B53,0,+I10*1%)</f>
        <v>44.99</v>
      </c>
    </row>
  </sheetData>
  <sheetProtection algorithmName="SHA-512" hashValue="deuGJXINCkBQZgoRN6c3fAlB3hZOXXZfPrA9YmHL8Rs6EJSwqKBWIWQjb2j07VTJ5ZKaTMzIqLyjkIYrNP5d8g==" saltValue="xHMYTkUJ7bM4twyN1+2U8w==" spinCount="100000" sheet="1" selectLockedCells="1"/>
  <protectedRanges>
    <protectedRange password="E8BA" sqref="E1:J9 E18:J30 E10:H17" name="Plage1"/>
  </protectedRanges>
  <mergeCells count="13">
    <mergeCell ref="E7:J7"/>
    <mergeCell ref="E8:J8"/>
    <mergeCell ref="E27:J30"/>
    <mergeCell ref="E20:J24"/>
    <mergeCell ref="F10:H10"/>
    <mergeCell ref="F11:H11"/>
    <mergeCell ref="F12:H12"/>
    <mergeCell ref="F13:H13"/>
    <mergeCell ref="F14:H14"/>
    <mergeCell ref="F15:H15"/>
    <mergeCell ref="F17:H17"/>
    <mergeCell ref="E25:J26"/>
    <mergeCell ref="F16:H16"/>
  </mergeCells>
  <phoneticPr fontId="3" type="noConversion"/>
  <printOptions gridLinesSet="0"/>
  <pageMargins left="0.43307086614173229" right="0.43307086614173229" top="0.43307086614173229" bottom="0.43307086614173229" header="0.51181102362204722" footer="0.51181102362204722"/>
  <pageSetup paperSize="9" scale="96" orientation="portrait" horizontalDpi="300" verticalDpi="300"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dc:title>
  <dc:creator>MACSF</dc:creator>
  <cp:lastModifiedBy>BERNARDY Didier</cp:lastModifiedBy>
  <cp:lastPrinted>2018-03-10T11:15:34Z</cp:lastPrinted>
  <dcterms:created xsi:type="dcterms:W3CDTF">2000-01-18T08:38:55Z</dcterms:created>
  <dcterms:modified xsi:type="dcterms:W3CDTF">2021-01-18T12:48:19Z</dcterms:modified>
</cp:coreProperties>
</file>